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ONLOM\Desktop\"/>
    </mc:Choice>
  </mc:AlternateContent>
  <bookViews>
    <workbookView xWindow="0" yWindow="0" windowWidth="14055" windowHeight="7725" firstSheet="1" activeTab="1"/>
  </bookViews>
  <sheets>
    <sheet name="จ่าย" sheetId="1" state="hidden" r:id="rId1"/>
    <sheet name="6เดือนแรก" sheetId="2" r:id="rId2"/>
    <sheet name="พี่วิท" sheetId="3" state="hidden" r:id="rId3"/>
    <sheet name="อุดหนุนทั่วไป" sheetId="4" state="hidden" r:id="rId4"/>
    <sheet name="Sheet1" sheetId="5" r:id="rId5"/>
  </sheets>
  <calcPr calcId="152511"/>
</workbook>
</file>

<file path=xl/calcChain.xml><?xml version="1.0" encoding="utf-8"?>
<calcChain xmlns="http://schemas.openxmlformats.org/spreadsheetml/2006/main">
  <c r="H8" i="4" l="1"/>
  <c r="J17" i="4"/>
  <c r="G11" i="4"/>
  <c r="N17" i="4" l="1"/>
  <c r="O6" i="4"/>
  <c r="O7" i="4"/>
  <c r="O8" i="4"/>
  <c r="O9" i="4"/>
  <c r="O10" i="4"/>
  <c r="O12" i="4"/>
  <c r="O13" i="4"/>
  <c r="O14" i="4"/>
  <c r="O15" i="4"/>
  <c r="O16" i="4"/>
  <c r="O5" i="4"/>
  <c r="K17" i="4"/>
  <c r="L17" i="4"/>
  <c r="M17" i="4"/>
  <c r="C17" i="4"/>
  <c r="D17" i="4"/>
  <c r="F17" i="4"/>
  <c r="G17" i="4"/>
  <c r="H17" i="4"/>
  <c r="I17" i="4"/>
  <c r="E11" i="4"/>
  <c r="E17" i="4" s="1"/>
  <c r="C11" i="3"/>
  <c r="C8" i="3"/>
  <c r="C6" i="3"/>
  <c r="D11" i="4"/>
  <c r="O11" i="4" l="1"/>
  <c r="O17" i="4"/>
  <c r="B18" i="1"/>
  <c r="K17" i="1"/>
  <c r="H17" i="1"/>
  <c r="H18" i="1" s="1"/>
  <c r="E17" i="1"/>
  <c r="O17" i="1" s="1"/>
  <c r="D8" i="1"/>
  <c r="F12" i="1"/>
  <c r="O12" i="1" s="1"/>
  <c r="I8" i="1"/>
  <c r="I18" i="1" s="1"/>
  <c r="J14" i="1"/>
  <c r="J12" i="1"/>
  <c r="J18" i="1" s="1"/>
  <c r="K12" i="1"/>
  <c r="K18" i="1"/>
  <c r="K16" i="1"/>
  <c r="O9" i="1"/>
  <c r="O10" i="1"/>
  <c r="O11" i="1"/>
  <c r="O13" i="1"/>
  <c r="O14" i="1"/>
  <c r="O15" i="1"/>
  <c r="O16" i="1"/>
  <c r="G18" i="1"/>
  <c r="F18" i="1"/>
  <c r="D18" i="1"/>
  <c r="C18" i="1"/>
  <c r="E18" i="1" l="1"/>
  <c r="O18" i="1" s="1"/>
  <c r="O8" i="1"/>
</calcChain>
</file>

<file path=xl/sharedStrings.xml><?xml version="1.0" encoding="utf-8"?>
<sst xmlns="http://schemas.openxmlformats.org/spreadsheetml/2006/main" count="194" uniqueCount="149">
  <si>
    <t>องค์การบริหารส่วนตำบลท่าค้อ</t>
  </si>
  <si>
    <t>บัญชีรายละเอียดรายจ่าย</t>
  </si>
  <si>
    <t xml:space="preserve">ปีงบประมาณ 2563 </t>
  </si>
  <si>
    <t>รายจ่าย</t>
  </si>
  <si>
    <t>ประมาณการ</t>
  </si>
  <si>
    <t>1.รายจ่ายงบกลาง</t>
  </si>
  <si>
    <t>2เงินเดือนฝ่ายการเมือง</t>
  </si>
  <si>
    <t>3.เงินเดือนฝ่ายประจำ</t>
  </si>
  <si>
    <t>4.ค่าตอบแทน</t>
  </si>
  <si>
    <t>5.ค่าใช้สอย</t>
  </si>
  <si>
    <t>6.ค่าวัสดุ</t>
  </si>
  <si>
    <t>7.ค่าสาธารณูปโภค</t>
  </si>
  <si>
    <t>8.ค่าครุภัณฑ์</t>
  </si>
  <si>
    <t>9.ค่าที่ดินและสิ่งก่อสร้าง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</si>
  <si>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</si>
  <si>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</si>
  <si>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</si>
  <si>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</si>
  <si>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</si>
  <si>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</si>
  <si>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</si>
  <si>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</si>
  <si>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</si>
  <si>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</si>
  <si>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</si>
  <si>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</si>
  <si>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ยอดรวม</t>
  </si>
  <si>
    <t>10.เงินอุดหนุน</t>
  </si>
  <si>
    <t>รายงานการกำกับติดตามการดำเนินงาน</t>
  </si>
  <si>
    <t>รายละเอียดประจำปี 2563</t>
  </si>
  <si>
    <t>ไตรมาศ</t>
  </si>
  <si>
    <t>เดือน</t>
  </si>
  <si>
    <t>จ่าย</t>
  </si>
  <si>
    <t>คงเหลือ</t>
  </si>
  <si>
    <t>เบี้ยยังชีพผู้สูงอายุ</t>
  </si>
  <si>
    <t>เบี้ยยังชีพผู้พิการ</t>
  </si>
  <si>
    <t>เบี้ยผู้ป่วยเอดส์</t>
  </si>
  <si>
    <t>บุคลากรถ่ายโอน</t>
  </si>
  <si>
    <t>รับทั้งหมด</t>
  </si>
  <si>
    <t>เงินเดือน</t>
  </si>
  <si>
    <t>กสจ.</t>
  </si>
  <si>
    <t>รวม</t>
  </si>
  <si>
    <t>สวัสดิการ</t>
  </si>
  <si>
    <t>รายการรับ</t>
  </si>
  <si>
    <t>รายการจ่าย</t>
  </si>
  <si>
    <t>ส่งใช้</t>
  </si>
  <si>
    <t>ยืม</t>
  </si>
  <si>
    <t>เงินอุดหนุนทั่วไป (รับ)</t>
  </si>
  <si>
    <t>อาหารเสริม(นม)</t>
  </si>
  <si>
    <t>อาหารกลางวัน</t>
  </si>
  <si>
    <t>วัสดุศูนย์</t>
  </si>
  <si>
    <t>ภาระกิจถ่ายโอน</t>
  </si>
  <si>
    <t>ค่าตอบแทน</t>
  </si>
  <si>
    <t>ค่าไฟฟ้า</t>
  </si>
  <si>
    <t>สถานีสูบน้ำ</t>
  </si>
  <si>
    <t>การสัตว์ปลอดโรค</t>
  </si>
  <si>
    <t>ขับเคลื่อนโครง</t>
  </si>
  <si>
    <t>โครงการ</t>
  </si>
  <si>
    <t>พระราชดำริฯ</t>
  </si>
  <si>
    <t>รวมทั้งสิ้น</t>
  </si>
  <si>
    <t>สำรวจข้อมูล</t>
  </si>
  <si>
    <t>ลำดับ</t>
  </si>
  <si>
    <t>ชื่อโครงการ</t>
  </si>
  <si>
    <t>งบประมาณ</t>
  </si>
  <si>
    <t>เบิกจ่ายวันที่</t>
  </si>
  <si>
    <t>หมายเหตุ</t>
  </si>
  <si>
    <t>โครงการงานวันเด็กแห่งชาติ</t>
  </si>
  <si>
    <t>โครงการส่งเสริมการเรียนรู้ตลอดชีวิต(โรงเรียนผู้สูงอายุ)</t>
  </si>
  <si>
    <t>1</t>
  </si>
  <si>
    <t>2</t>
  </si>
  <si>
    <t>3</t>
  </si>
  <si>
    <t>7</t>
  </si>
  <si>
    <t>8</t>
  </si>
  <si>
    <t>9</t>
  </si>
  <si>
    <t>โครงการแข่งขันกีฬาต้านยาเสพติด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</si>
  <si>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</si>
  <si>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</si>
  <si>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</si>
  <si>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</si>
  <si>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</si>
  <si>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</si>
  <si>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</si>
  <si>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</si>
  <si>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</si>
  <si>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</si>
  <si>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</si>
  <si>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</si>
  <si>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</si>
  <si>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</si>
  <si>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</si>
  <si>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</si>
  <si>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</si>
  <si>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</si>
  <si>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</si>
  <si>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</si>
  <si>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</si>
  <si>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</si>
  <si>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</si>
  <si>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</si>
  <si>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13 ม.ค 2563</t>
  </si>
  <si>
    <t>5 ก.พ 2563</t>
  </si>
  <si>
    <t>24 ม.ค 2563</t>
  </si>
  <si>
    <t>เงินสะสม</t>
  </si>
  <si>
    <t>โครงการก่อสร้าง คสล. ม.12</t>
  </si>
  <si>
    <t>โครงการก่อสร้าง คสล. ม.4</t>
  </si>
  <si>
    <t>โครงการก่อสร้าง ร่องระบายน้ำ  ม.11</t>
  </si>
  <si>
    <t>โครงการก่อสร้าง ร่องระบายน้ำ  ม.3</t>
  </si>
  <si>
    <t>ซื้อกระเบื้องยางพาราพร้อมติดตั้งภายในศูนย์ฯบ้านท่าค้อ</t>
  </si>
  <si>
    <t>ซื้อกระเบื้องยางพาราพร้อมติดตั้งภายในศูนย์ฯวัดศรีจันทรวาส</t>
  </si>
  <si>
    <t>โครงการก่อสร้าง คสล. ม.1</t>
  </si>
  <si>
    <t>เงินทุนสำรองสะสม</t>
  </si>
  <si>
    <t>25 ก.พ 2563</t>
  </si>
  <si>
    <t>27 ก.พ 2563</t>
  </si>
  <si>
    <t>19 มี.ค 2563</t>
  </si>
  <si>
    <t>ปรับปรุงถนนลูกรังภายในหมู่บ้าน ม.2</t>
  </si>
  <si>
    <t>ก่อสร้าง คสล. ม.8</t>
  </si>
  <si>
    <t>2 ม.ค 2563</t>
  </si>
  <si>
    <t>6 ม.ค 2563</t>
  </si>
  <si>
    <t>21 ม.ค 2563</t>
  </si>
  <si>
    <t>17 มี.ค 2563</t>
  </si>
  <si>
    <t>27 มี.ค 2563</t>
  </si>
  <si>
    <t>ก่อสร้าง คสล. ม.9</t>
  </si>
  <si>
    <t>ก่อสร้าง คสล. ม.12</t>
  </si>
  <si>
    <t>ก่อสร้าง คสล. ม.10</t>
  </si>
  <si>
    <t>ก่อสร้างร่องระบายน้ำ ม.1</t>
  </si>
  <si>
    <t>ปรับปรุงถนนลูกรัง ม.7</t>
  </si>
  <si>
    <t>ก่อสร้าง คสล. ม.7</t>
  </si>
  <si>
    <t>อุปกรณ์ของเล่นสร้างปัญญาศูนย์ฯนาหลวง</t>
  </si>
  <si>
    <t>ก่อสร้าง คสล. ม.5</t>
  </si>
  <si>
    <t>ก่อสร้าง คสล. ม.3</t>
  </si>
  <si>
    <t>สำรวจข้อมูลโครงการสำรวจข้อมูลจัดทำแนที่ภาษีที่ดินและสิ่งก่อสร้าง</t>
  </si>
  <si>
    <t>5 มี.ค 2563</t>
  </si>
  <si>
    <t>ก่อสร้าง คสล. ม.7 8 9 11 12</t>
  </si>
  <si>
    <t>ซ่อมสร้าง คสล. ม.6</t>
  </si>
  <si>
    <t>ก่อสร้าง คสล. ม.2</t>
  </si>
  <si>
    <t>ร่องระบายน้ำ ม.13</t>
  </si>
  <si>
    <t>ก่อสร้าง คสล. ม.14</t>
  </si>
  <si>
    <t>โครงการตั้งจุดอำนวยความปลอดภัยทางถนนเทศกาลปีใหม่</t>
  </si>
  <si>
    <t>โครงการส่งเสริมคัดแยกขยะ</t>
  </si>
  <si>
    <t>11 มี.ค 2563</t>
  </si>
  <si>
    <t>26 ธ.ค 2562</t>
  </si>
  <si>
    <t>6 ธ.ค 2562</t>
  </si>
  <si>
    <t>4 ต.ค 2562</t>
  </si>
  <si>
    <t>17 ต.ค 2562</t>
  </si>
  <si>
    <t>4 ธ.ค 2562</t>
  </si>
  <si>
    <t>11 ธ.ค 2562</t>
  </si>
  <si>
    <t>27 ธ.ค 2562</t>
  </si>
  <si>
    <t>19 ธ.ค 2562</t>
  </si>
  <si>
    <t>ประจำปีงบประมาณ พ.ศ.  2563 รอบ 6 เดือนแรก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</si>
</sst>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/>
    </xf>
    <xf numFmtId="43" fontId="2" fillId="0" borderId="3" xfId="1" applyFont="1" applyBorder="1"/>
    <xf numFmtId="43" fontId="2" fillId="0" borderId="4" xfId="1" applyFont="1" applyBorder="1"/>
    <xf numFmtId="43" fontId="2" fillId="0" borderId="5" xfId="1" applyFont="1" applyBorder="1"/>
    <xf numFmtId="43" fontId="5" fillId="0" borderId="2" xfId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/>
    <xf numFmtId="43" fontId="2" fillId="0" borderId="6" xfId="1" applyFont="1" applyBorder="1"/>
    <xf numFmtId="43" fontId="2" fillId="0" borderId="2" xfId="1" applyFont="1" applyBorder="1"/>
    <xf numFmtId="43" fontId="3" fillId="0" borderId="0" xfId="1" applyFont="1"/>
    <xf numFmtId="43" fontId="2" fillId="0" borderId="0" xfId="1" applyFont="1"/>
    <xf numFmtId="43" fontId="5" fillId="0" borderId="0" xfId="1" applyFont="1"/>
    <xf numFmtId="43" fontId="2" fillId="0" borderId="0" xfId="0" applyNumberFormat="1" applyFont="1"/>
    <xf numFmtId="0" fontId="6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43" fontId="3" fillId="0" borderId="1" xfId="1" applyFont="1" applyBorder="1"/>
    <xf numFmtId="0" fontId="0" fillId="0" borderId="1" xfId="0" applyBorder="1"/>
    <xf numFmtId="0" fontId="4" fillId="0" borderId="13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3" fontId="5" fillId="0" borderId="1" xfId="1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43" fontId="8" fillId="0" borderId="2" xfId="0" applyNumberFormat="1" applyFont="1" applyBorder="1"/>
    <xf numFmtId="43" fontId="6" fillId="0" borderId="0" xfId="0" applyNumberFormat="1" applyFont="1"/>
    <xf numFmtId="43" fontId="8" fillId="0" borderId="1" xfId="0" applyNumberFormat="1" applyFont="1" applyBorder="1"/>
    <xf numFmtId="43" fontId="5" fillId="0" borderId="2" xfId="0" applyNumberFormat="1" applyFont="1" applyBorder="1"/>
    <xf numFmtId="43" fontId="6" fillId="0" borderId="0" xfId="1" applyFont="1"/>
    <xf numFmtId="43" fontId="4" fillId="0" borderId="0" xfId="1" applyFont="1"/>
    <xf numFmtId="43" fontId="3" fillId="0" borderId="0" xfId="0" applyNumberFormat="1" applyFont="1"/>
    <xf numFmtId="43" fontId="5" fillId="0" borderId="1" xfId="1" applyFont="1" applyFill="1" applyBorder="1" applyAlignment="1">
      <alignment horizontal="center" vertical="center"/>
    </xf>
    <xf numFmtId="43" fontId="5" fillId="0" borderId="1" xfId="1" applyFont="1" applyFill="1" applyBorder="1"/>
    <xf numFmtId="0" fontId="5" fillId="0" borderId="9" xfId="0" applyFont="1" applyFill="1" applyBorder="1"/>
    <xf numFmtId="0" fontId="5" fillId="0" borderId="1" xfId="0" applyFont="1" applyFill="1" applyBorder="1"/>
    <xf numFmtId="43" fontId="5" fillId="0" borderId="9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18" xfId="0" applyFont="1" applyBorder="1"/>
    <xf numFmtId="43" fontId="3" fillId="0" borderId="18" xfId="1" applyFont="1" applyBorder="1"/>
    <xf numFmtId="0" fontId="3" fillId="0" borderId="18" xfId="0" quotePrefix="1" applyFont="1" applyBorder="1" applyAlignment="1">
      <alignment horizontal="center"/>
    </xf>
    <xf numFmtId="43" fontId="3" fillId="0" borderId="18" xfId="1" applyFont="1" applyBorder="1" applyAlignment="1">
      <alignment horizontal="center"/>
    </xf>
    <xf numFmtId="0" fontId="4" fillId="0" borderId="18" xfId="0" applyFont="1" applyBorder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9"/>
  <sheetViews>
    <sheetView workbookViewId="0">
      <selection activeCell="F13" sqref="F13"/>
    </sheetView>
  </sheetViews>
  <sheetFormatPr defaultRowHeight="21" x14ac:dyDescent="0.35"/>
  <cols>
    <col min="1" max="1" width="17" style="2" customWidth="1"/>
    <col min="2" max="2" width="14.125" style="2" customWidth="1"/>
    <col min="3" max="14" width="12.25" style="1" customWidth="1"/>
    <col min="15" max="15" width="12.25" style="2" customWidth="1"/>
    <col min="16" max="16" width="13.625" style="15" customWidth="1"/>
    <col min="17" max="16384" width="9" style="2"/>
  </cols>
  <sheetData>
    <row r="4" spans="1:17" x14ac:dyDescent="0.35">
      <c r="A4" s="61" t="s">
        <v>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7" x14ac:dyDescent="0.35">
      <c r="A5" s="61" t="s">
        <v>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7" x14ac:dyDescent="0.35">
      <c r="A6" s="61" t="s">
        <v>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7" s="1" customFormat="1" ht="18.75" x14ac:dyDescent="0.3">
      <c r="A7" s="3" t="s">
        <v>3</v>
      </c>
      <c r="B7" s="3" t="s">
        <v>4</v>
      </c>
      <c r="C7" s="3" t="s">
        <v>14</v>
      </c>
      <c r="D7" s="3" t="s">
        <v>15</v>
      </c>
      <c r="E7" s="3" t="s">
        <v>16</v>
      </c>
      <c r="F7" s="3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16"/>
    </row>
    <row r="8" spans="1:17" s="1" customFormat="1" ht="18.75" x14ac:dyDescent="0.3">
      <c r="A8" s="8" t="s">
        <v>5</v>
      </c>
      <c r="B8" s="4">
        <v>13972500</v>
      </c>
      <c r="C8" s="4">
        <v>1032934.1</v>
      </c>
      <c r="D8" s="4">
        <f>1038334.1-1500</f>
        <v>1036834.1</v>
      </c>
      <c r="E8" s="4">
        <v>1296858.1000000001</v>
      </c>
      <c r="F8" s="4">
        <v>1256734</v>
      </c>
      <c r="G8" s="4">
        <v>1181096.2</v>
      </c>
      <c r="H8" s="4">
        <v>1037786.1</v>
      </c>
      <c r="I8" s="4">
        <f>1027656-5200</f>
        <v>1022456</v>
      </c>
      <c r="J8" s="4">
        <v>1032289.8</v>
      </c>
      <c r="K8" s="4">
        <v>1054683.6000000001</v>
      </c>
      <c r="L8" s="4"/>
      <c r="M8" s="4"/>
      <c r="N8" s="4"/>
      <c r="O8" s="4">
        <f>SUM(C8:N8)</f>
        <v>9951672</v>
      </c>
      <c r="P8" s="16"/>
      <c r="Q8" s="18"/>
    </row>
    <row r="9" spans="1:17" s="1" customFormat="1" ht="18.75" x14ac:dyDescent="0.3">
      <c r="A9" s="9" t="s">
        <v>6</v>
      </c>
      <c r="B9" s="5">
        <v>3066760</v>
      </c>
      <c r="C9" s="5">
        <v>254490</v>
      </c>
      <c r="D9" s="5">
        <v>254490</v>
      </c>
      <c r="E9" s="5">
        <v>254490</v>
      </c>
      <c r="F9" s="5">
        <v>254490</v>
      </c>
      <c r="G9" s="5">
        <v>254490</v>
      </c>
      <c r="H9" s="5">
        <v>254490</v>
      </c>
      <c r="I9" s="5">
        <v>254490</v>
      </c>
      <c r="J9" s="5">
        <v>254490</v>
      </c>
      <c r="K9" s="5">
        <v>254490</v>
      </c>
      <c r="L9" s="5"/>
      <c r="M9" s="5"/>
      <c r="N9" s="5"/>
      <c r="O9" s="5">
        <f t="shared" ref="O9:O18" si="0">SUM(C9:N9)</f>
        <v>2290410</v>
      </c>
      <c r="P9" s="16"/>
      <c r="Q9" s="18"/>
    </row>
    <row r="10" spans="1:17" s="1" customFormat="1" ht="18.75" x14ac:dyDescent="0.3">
      <c r="A10" s="9" t="s">
        <v>7</v>
      </c>
      <c r="B10" s="5">
        <v>12878520</v>
      </c>
      <c r="C10" s="5">
        <v>997915</v>
      </c>
      <c r="D10" s="5">
        <v>997915</v>
      </c>
      <c r="E10" s="5">
        <v>976539.19</v>
      </c>
      <c r="F10" s="5">
        <v>1025630.8</v>
      </c>
      <c r="G10" s="5">
        <v>1039708.06</v>
      </c>
      <c r="H10" s="5">
        <v>1053017.25</v>
      </c>
      <c r="I10" s="5">
        <v>1068755</v>
      </c>
      <c r="J10" s="5">
        <v>1068755</v>
      </c>
      <c r="K10" s="5">
        <v>1037937.66</v>
      </c>
      <c r="L10" s="5"/>
      <c r="M10" s="5"/>
      <c r="N10" s="5"/>
      <c r="O10" s="5">
        <f t="shared" si="0"/>
        <v>9266172.9600000009</v>
      </c>
      <c r="P10" s="16"/>
      <c r="Q10" s="18"/>
    </row>
    <row r="11" spans="1:17" s="1" customFormat="1" ht="18.75" x14ac:dyDescent="0.3">
      <c r="A11" s="9" t="s">
        <v>8</v>
      </c>
      <c r="B11" s="5">
        <v>2352290</v>
      </c>
      <c r="C11" s="5">
        <v>7260</v>
      </c>
      <c r="D11" s="5">
        <v>103200</v>
      </c>
      <c r="E11" s="5">
        <v>83750</v>
      </c>
      <c r="F11" s="5">
        <v>105400</v>
      </c>
      <c r="G11" s="5">
        <v>64290</v>
      </c>
      <c r="H11" s="5">
        <v>107360</v>
      </c>
      <c r="I11" s="5">
        <v>67810</v>
      </c>
      <c r="J11" s="5">
        <v>63770</v>
      </c>
      <c r="K11" s="5">
        <v>52850</v>
      </c>
      <c r="L11" s="5"/>
      <c r="M11" s="5"/>
      <c r="N11" s="5"/>
      <c r="O11" s="5">
        <f t="shared" si="0"/>
        <v>655690</v>
      </c>
      <c r="P11" s="16"/>
      <c r="Q11" s="18"/>
    </row>
    <row r="12" spans="1:17" s="1" customFormat="1" ht="18.75" x14ac:dyDescent="0.3">
      <c r="A12" s="9" t="s">
        <v>9</v>
      </c>
      <c r="B12" s="5">
        <v>4887590</v>
      </c>
      <c r="C12" s="5">
        <v>150425.60000000001</v>
      </c>
      <c r="D12" s="5">
        <v>271634.7</v>
      </c>
      <c r="E12" s="5">
        <v>211696.35</v>
      </c>
      <c r="F12" s="5">
        <f>462191.24-1200</f>
        <v>460991.24</v>
      </c>
      <c r="G12" s="5">
        <v>204766.05</v>
      </c>
      <c r="H12" s="5">
        <v>518426.5</v>
      </c>
      <c r="I12" s="5">
        <v>111906</v>
      </c>
      <c r="J12" s="5">
        <f>362169.76-4900</f>
        <v>357269.76000000001</v>
      </c>
      <c r="K12" s="5">
        <f>160245.32-9000</f>
        <v>151245.32</v>
      </c>
      <c r="L12" s="5"/>
      <c r="M12" s="5"/>
      <c r="N12" s="5"/>
      <c r="O12" s="5">
        <f t="shared" si="0"/>
        <v>2438361.52</v>
      </c>
      <c r="P12" s="16"/>
      <c r="Q12" s="18"/>
    </row>
    <row r="13" spans="1:17" s="1" customFormat="1" ht="18.75" x14ac:dyDescent="0.3">
      <c r="A13" s="9" t="s">
        <v>10</v>
      </c>
      <c r="B13" s="5">
        <v>3413440</v>
      </c>
      <c r="C13" s="5">
        <v>2500</v>
      </c>
      <c r="D13" s="5">
        <v>132174.07999999999</v>
      </c>
      <c r="E13" s="5">
        <v>222224.08</v>
      </c>
      <c r="F13" s="5">
        <v>270375.23</v>
      </c>
      <c r="G13" s="5">
        <v>358361.52</v>
      </c>
      <c r="H13" s="5">
        <v>291325.48</v>
      </c>
      <c r="I13" s="5">
        <v>403168.92</v>
      </c>
      <c r="J13" s="5">
        <v>114232.24</v>
      </c>
      <c r="K13" s="5">
        <v>175532.88</v>
      </c>
      <c r="L13" s="5"/>
      <c r="M13" s="5"/>
      <c r="N13" s="5"/>
      <c r="O13" s="5">
        <f t="shared" si="0"/>
        <v>1969894.4299999997</v>
      </c>
      <c r="P13" s="16"/>
      <c r="Q13" s="18"/>
    </row>
    <row r="14" spans="1:17" s="1" customFormat="1" ht="18.75" x14ac:dyDescent="0.3">
      <c r="A14" s="9" t="s">
        <v>11</v>
      </c>
      <c r="B14" s="5">
        <v>1988800</v>
      </c>
      <c r="C14" s="5">
        <v>28826.83</v>
      </c>
      <c r="D14" s="5">
        <v>178010.27</v>
      </c>
      <c r="E14" s="5">
        <v>4709.2299999999996</v>
      </c>
      <c r="F14" s="5">
        <v>183725.31</v>
      </c>
      <c r="G14" s="5">
        <v>234941.43</v>
      </c>
      <c r="H14" s="5">
        <v>25307.46</v>
      </c>
      <c r="I14" s="5">
        <v>425766.56</v>
      </c>
      <c r="J14" s="5">
        <f>32344.49-491.99</f>
        <v>31852.5</v>
      </c>
      <c r="K14" s="5">
        <v>7471.8</v>
      </c>
      <c r="L14" s="5"/>
      <c r="M14" s="5"/>
      <c r="N14" s="5"/>
      <c r="O14" s="5">
        <f t="shared" si="0"/>
        <v>1120611.3900000001</v>
      </c>
      <c r="P14" s="16"/>
      <c r="Q14" s="18"/>
    </row>
    <row r="15" spans="1:17" s="1" customFormat="1" ht="18.75" x14ac:dyDescent="0.3">
      <c r="A15" s="9" t="s">
        <v>12</v>
      </c>
      <c r="B15" s="5">
        <v>1489000</v>
      </c>
      <c r="C15" s="5"/>
      <c r="D15" s="5"/>
      <c r="E15" s="5">
        <v>24000</v>
      </c>
      <c r="F15" s="5">
        <v>84600</v>
      </c>
      <c r="G15" s="5"/>
      <c r="H15" s="5">
        <v>45500</v>
      </c>
      <c r="I15" s="5">
        <v>25000</v>
      </c>
      <c r="J15" s="5"/>
      <c r="K15" s="5">
        <v>55000</v>
      </c>
      <c r="L15" s="5"/>
      <c r="M15" s="5"/>
      <c r="N15" s="5"/>
      <c r="O15" s="5">
        <f t="shared" si="0"/>
        <v>234100</v>
      </c>
      <c r="P15" s="16"/>
      <c r="Q15" s="18"/>
    </row>
    <row r="16" spans="1:17" s="1" customFormat="1" ht="18.75" x14ac:dyDescent="0.3">
      <c r="A16" s="9" t="s">
        <v>13</v>
      </c>
      <c r="B16" s="5">
        <v>5868500</v>
      </c>
      <c r="C16" s="5"/>
      <c r="D16" s="5"/>
      <c r="E16" s="5"/>
      <c r="F16" s="5">
        <v>7000</v>
      </c>
      <c r="G16" s="5"/>
      <c r="H16" s="5"/>
      <c r="I16" s="5">
        <v>1112300</v>
      </c>
      <c r="J16" s="5">
        <v>1191200</v>
      </c>
      <c r="K16" s="5">
        <f>3089600-200000</f>
        <v>2889600</v>
      </c>
      <c r="L16" s="5"/>
      <c r="M16" s="5"/>
      <c r="N16" s="5"/>
      <c r="O16" s="5">
        <f t="shared" si="0"/>
        <v>5200100</v>
      </c>
      <c r="P16" s="16"/>
      <c r="Q16" s="18"/>
    </row>
    <row r="17" spans="1:17" s="1" customFormat="1" ht="18.75" x14ac:dyDescent="0.3">
      <c r="A17" s="10" t="s">
        <v>27</v>
      </c>
      <c r="B17" s="6">
        <v>3045000</v>
      </c>
      <c r="C17" s="6">
        <v>441000</v>
      </c>
      <c r="D17" s="6"/>
      <c r="E17" s="6">
        <f>468000-77900</f>
        <v>390100</v>
      </c>
      <c r="F17" s="6">
        <v>24361</v>
      </c>
      <c r="G17" s="6"/>
      <c r="H17" s="6">
        <f>24361-16800</f>
        <v>7561</v>
      </c>
      <c r="I17" s="6"/>
      <c r="J17" s="6"/>
      <c r="K17" s="6">
        <f>904588.55-62000</f>
        <v>842588.55</v>
      </c>
      <c r="L17" s="6"/>
      <c r="M17" s="6"/>
      <c r="N17" s="6"/>
      <c r="O17" s="13">
        <f t="shared" si="0"/>
        <v>1705610.55</v>
      </c>
      <c r="P17" s="16"/>
      <c r="Q17" s="18"/>
    </row>
    <row r="18" spans="1:17" s="12" customFormat="1" ht="19.5" thickBot="1" x14ac:dyDescent="0.35">
      <c r="A18" s="11" t="s">
        <v>26</v>
      </c>
      <c r="B18" s="7">
        <f t="shared" ref="B18:K18" si="1">SUM(B8:B17)</f>
        <v>52962400</v>
      </c>
      <c r="C18" s="7">
        <f t="shared" si="1"/>
        <v>2915351.5300000003</v>
      </c>
      <c r="D18" s="7">
        <f t="shared" si="1"/>
        <v>2974258.1500000004</v>
      </c>
      <c r="E18" s="7">
        <f t="shared" si="1"/>
        <v>3464366.95</v>
      </c>
      <c r="F18" s="7">
        <f t="shared" si="1"/>
        <v>3673307.58</v>
      </c>
      <c r="G18" s="7">
        <f t="shared" si="1"/>
        <v>3337653.26</v>
      </c>
      <c r="H18" s="7">
        <f t="shared" si="1"/>
        <v>3340773.79</v>
      </c>
      <c r="I18" s="7">
        <f t="shared" si="1"/>
        <v>4491652.4800000004</v>
      </c>
      <c r="J18" s="7">
        <f t="shared" si="1"/>
        <v>4113859.3</v>
      </c>
      <c r="K18" s="7">
        <f t="shared" si="1"/>
        <v>6521399.8099999996</v>
      </c>
      <c r="L18" s="7"/>
      <c r="M18" s="7"/>
      <c r="N18" s="7"/>
      <c r="O18" s="14">
        <f t="shared" si="0"/>
        <v>34832622.850000001</v>
      </c>
      <c r="P18" s="17"/>
    </row>
    <row r="19" spans="1:17" ht="21.75" thickTop="1" x14ac:dyDescent="0.35"/>
  </sheetData>
  <mergeCells count="3">
    <mergeCell ref="A4:N4"/>
    <mergeCell ref="A5:N5"/>
    <mergeCell ref="A6:N6"/>
  </mergeCells>
  <printOptions horizontalCentered="1"/>
  <pageMargins left="0" right="0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B6" sqref="B6"/>
    </sheetView>
  </sheetViews>
  <sheetFormatPr defaultRowHeight="21" x14ac:dyDescent="0.35"/>
  <cols>
    <col min="1" max="1" width="5.875" style="2" customWidth="1"/>
    <col min="2" max="2" width="63.375" style="52" customWidth="1"/>
    <col min="3" max="3" width="18.125" style="2" customWidth="1"/>
    <col min="4" max="4" width="18.125" style="15" customWidth="1"/>
    <col min="5" max="5" width="15.625" style="53" customWidth="1"/>
    <col min="6" max="16384" width="9" style="2"/>
  </cols>
  <sheetData>
    <row r="1" spans="1:5" ht="23.25" x14ac:dyDescent="0.35">
      <c r="A1" s="62" t="s">
        <v>0</v>
      </c>
      <c r="B1" s="62"/>
      <c r="C1" s="62"/>
      <c r="D1" s="62"/>
      <c r="E1" s="62"/>
    </row>
    <row r="2" spans="1:5" ht="23.25" x14ac:dyDescent="0.35">
      <c r="A2" s="62" t="s">
        <v>28</v>
      </c>
      <c r="B2" s="62"/>
      <c r="C2" s="62"/>
      <c r="D2" s="62"/>
      <c r="E2" s="62"/>
    </row>
    <row r="3" spans="1:5" ht="23.25" x14ac:dyDescent="0.35">
      <c r="A3" s="63" t="s">
        <v>148</v>
      </c>
      <c r="B3" s="63"/>
      <c r="C3" s="63"/>
      <c r="D3" s="63"/>
      <c r="E3" s="63"/>
    </row>
    <row r="4" spans="1:5" s="52" customFormat="1" x14ac:dyDescent="0.35">
      <c r="A4" s="54" t="s">
        <v>61</v>
      </c>
      <c r="B4" s="54" t="s">
        <v>62</v>
      </c>
      <c r="C4" s="55" t="s">
        <v>63</v>
      </c>
      <c r="D4" s="55" t="s">
        <v>64</v>
      </c>
      <c r="E4" s="54" t="s">
        <v>65</v>
      </c>
    </row>
    <row r="5" spans="1:5" x14ac:dyDescent="0.35">
      <c r="A5" s="58" t="s">
        <v>68</v>
      </c>
      <c r="B5" s="56" t="s">
        <v>130</v>
      </c>
      <c r="C5" s="57">
        <v>300000</v>
      </c>
      <c r="D5" s="59" t="s">
        <v>131</v>
      </c>
      <c r="E5" s="56"/>
    </row>
    <row r="6" spans="1:5" x14ac:dyDescent="0.35">
      <c r="A6" s="58" t="s">
        <v>69</v>
      </c>
      <c r="B6" s="56" t="s">
        <v>66</v>
      </c>
      <c r="C6" s="57">
        <v>70000</v>
      </c>
      <c r="D6" s="59" t="s">
        <v>99</v>
      </c>
      <c r="E6" s="56"/>
    </row>
    <row r="7" spans="1:5" x14ac:dyDescent="0.35">
      <c r="A7" s="58" t="s">
        <v>70</v>
      </c>
      <c r="B7" s="56" t="s">
        <v>67</v>
      </c>
      <c r="C7" s="57">
        <v>150000</v>
      </c>
      <c r="D7" s="59" t="s">
        <v>139</v>
      </c>
      <c r="E7" s="56"/>
    </row>
    <row r="8" spans="1:5" x14ac:dyDescent="0.35">
      <c r="A8" s="58" t="s">
        <v>71</v>
      </c>
      <c r="B8" s="56" t="s">
        <v>74</v>
      </c>
      <c r="C8" s="57">
        <v>80000</v>
      </c>
      <c r="D8" s="59" t="s">
        <v>100</v>
      </c>
      <c r="E8" s="56"/>
    </row>
    <row r="9" spans="1:5" x14ac:dyDescent="0.35">
      <c r="A9" s="58" t="s">
        <v>72</v>
      </c>
      <c r="B9" s="56" t="s">
        <v>137</v>
      </c>
      <c r="C9" s="57">
        <v>5000</v>
      </c>
      <c r="D9" s="59" t="s">
        <v>140</v>
      </c>
      <c r="E9" s="56"/>
    </row>
    <row r="10" spans="1:5" x14ac:dyDescent="0.35">
      <c r="A10" s="58" t="s">
        <v>73</v>
      </c>
      <c r="B10" s="56" t="s">
        <v>138</v>
      </c>
      <c r="C10" s="57">
        <v>30000</v>
      </c>
      <c r="D10" s="59" t="s">
        <v>141</v>
      </c>
      <c r="E10" s="56"/>
    </row>
    <row r="11" spans="1:5" x14ac:dyDescent="0.35">
      <c r="A11" s="58"/>
      <c r="B11" s="60" t="s">
        <v>102</v>
      </c>
      <c r="C11" s="57"/>
      <c r="D11" s="59"/>
      <c r="E11" s="56"/>
    </row>
    <row r="12" spans="1:5" x14ac:dyDescent="0.35">
      <c r="A12" s="58" t="s">
        <v>75</v>
      </c>
      <c r="B12" s="56" t="s">
        <v>103</v>
      </c>
      <c r="C12" s="57">
        <v>300000</v>
      </c>
      <c r="D12" s="59" t="s">
        <v>142</v>
      </c>
      <c r="E12" s="56"/>
    </row>
    <row r="13" spans="1:5" x14ac:dyDescent="0.35">
      <c r="A13" s="58" t="s">
        <v>76</v>
      </c>
      <c r="B13" s="56" t="s">
        <v>104</v>
      </c>
      <c r="C13" s="57">
        <v>286000</v>
      </c>
      <c r="D13" s="59" t="s">
        <v>142</v>
      </c>
      <c r="E13" s="56"/>
    </row>
    <row r="14" spans="1:5" x14ac:dyDescent="0.35">
      <c r="A14" s="58" t="s">
        <v>77</v>
      </c>
      <c r="B14" s="56" t="s">
        <v>105</v>
      </c>
      <c r="C14" s="57">
        <v>300000</v>
      </c>
      <c r="D14" s="59" t="s">
        <v>143</v>
      </c>
      <c r="E14" s="56"/>
    </row>
    <row r="15" spans="1:5" x14ac:dyDescent="0.35">
      <c r="A15" s="58" t="s">
        <v>78</v>
      </c>
      <c r="B15" s="56" t="s">
        <v>106</v>
      </c>
      <c r="C15" s="57">
        <v>294000</v>
      </c>
      <c r="D15" s="59" t="s">
        <v>143</v>
      </c>
      <c r="E15" s="56"/>
    </row>
    <row r="16" spans="1:5" x14ac:dyDescent="0.35">
      <c r="A16" s="58" t="s">
        <v>79</v>
      </c>
      <c r="B16" s="56" t="s">
        <v>107</v>
      </c>
      <c r="C16" s="57">
        <v>156000</v>
      </c>
      <c r="D16" s="59" t="s">
        <v>144</v>
      </c>
      <c r="E16" s="56"/>
    </row>
    <row r="17" spans="1:5" x14ac:dyDescent="0.35">
      <c r="A17" s="58" t="s">
        <v>80</v>
      </c>
      <c r="B17" s="56" t="s">
        <v>108</v>
      </c>
      <c r="C17" s="57">
        <v>126700</v>
      </c>
      <c r="D17" s="59" t="s">
        <v>144</v>
      </c>
      <c r="E17" s="56"/>
    </row>
    <row r="18" spans="1:5" x14ac:dyDescent="0.35">
      <c r="A18" s="58" t="s">
        <v>81</v>
      </c>
      <c r="B18" s="56" t="s">
        <v>109</v>
      </c>
      <c r="C18" s="57">
        <v>331700</v>
      </c>
      <c r="D18" s="59" t="s">
        <v>145</v>
      </c>
      <c r="E18" s="56"/>
    </row>
    <row r="19" spans="1:5" x14ac:dyDescent="0.35">
      <c r="A19" s="58" t="s">
        <v>82</v>
      </c>
      <c r="B19" s="56" t="s">
        <v>114</v>
      </c>
      <c r="C19" s="57">
        <v>132000</v>
      </c>
      <c r="D19" s="59" t="s">
        <v>145</v>
      </c>
      <c r="E19" s="56"/>
    </row>
    <row r="20" spans="1:5" x14ac:dyDescent="0.35">
      <c r="A20" s="58" t="s">
        <v>83</v>
      </c>
      <c r="B20" s="56" t="s">
        <v>124</v>
      </c>
      <c r="C20" s="57">
        <v>161000</v>
      </c>
      <c r="D20" s="59" t="s">
        <v>146</v>
      </c>
      <c r="E20" s="56"/>
    </row>
    <row r="21" spans="1:5" x14ac:dyDescent="0.35">
      <c r="A21" s="58" t="s">
        <v>84</v>
      </c>
      <c r="B21" s="56" t="s">
        <v>127</v>
      </c>
      <c r="C21" s="57">
        <v>130000</v>
      </c>
      <c r="D21" s="59" t="s">
        <v>101</v>
      </c>
      <c r="E21" s="56"/>
    </row>
    <row r="22" spans="1:5" x14ac:dyDescent="0.35">
      <c r="A22" s="58" t="s">
        <v>85</v>
      </c>
      <c r="B22" s="56" t="s">
        <v>128</v>
      </c>
      <c r="C22" s="57">
        <v>497000</v>
      </c>
      <c r="D22" s="59" t="s">
        <v>111</v>
      </c>
      <c r="E22" s="56"/>
    </row>
    <row r="23" spans="1:5" x14ac:dyDescent="0.35">
      <c r="A23" s="58" t="s">
        <v>86</v>
      </c>
      <c r="B23" s="56" t="s">
        <v>129</v>
      </c>
      <c r="C23" s="57">
        <v>497000</v>
      </c>
      <c r="D23" s="59" t="s">
        <v>112</v>
      </c>
      <c r="E23" s="56"/>
    </row>
    <row r="24" spans="1:5" x14ac:dyDescent="0.35">
      <c r="A24" s="58" t="s">
        <v>87</v>
      </c>
      <c r="B24" s="56" t="s">
        <v>134</v>
      </c>
      <c r="C24" s="57">
        <v>338700</v>
      </c>
      <c r="D24" s="59" t="s">
        <v>113</v>
      </c>
      <c r="E24" s="56"/>
    </row>
    <row r="25" spans="1:5" x14ac:dyDescent="0.35">
      <c r="A25" s="58"/>
      <c r="B25" s="60" t="s">
        <v>110</v>
      </c>
      <c r="C25" s="57"/>
      <c r="D25" s="59"/>
      <c r="E25" s="56"/>
    </row>
    <row r="26" spans="1:5" x14ac:dyDescent="0.35">
      <c r="A26" s="58" t="s">
        <v>88</v>
      </c>
      <c r="B26" s="56" t="s">
        <v>115</v>
      </c>
      <c r="C26" s="57">
        <v>495000</v>
      </c>
      <c r="D26" s="59" t="s">
        <v>141</v>
      </c>
      <c r="E26" s="56"/>
    </row>
    <row r="27" spans="1:5" x14ac:dyDescent="0.35">
      <c r="A27" s="58" t="s">
        <v>89</v>
      </c>
      <c r="B27" s="56" t="s">
        <v>123</v>
      </c>
      <c r="C27" s="57">
        <v>498000</v>
      </c>
      <c r="D27" s="59" t="s">
        <v>147</v>
      </c>
      <c r="E27" s="56"/>
    </row>
    <row r="28" spans="1:5" x14ac:dyDescent="0.35">
      <c r="A28" s="58" t="s">
        <v>90</v>
      </c>
      <c r="B28" s="56" t="s">
        <v>122</v>
      </c>
      <c r="C28" s="57">
        <v>498000</v>
      </c>
      <c r="D28" s="59" t="s">
        <v>147</v>
      </c>
      <c r="E28" s="56"/>
    </row>
    <row r="29" spans="1:5" x14ac:dyDescent="0.35">
      <c r="A29" s="58" t="s">
        <v>91</v>
      </c>
      <c r="B29" s="56" t="s">
        <v>136</v>
      </c>
      <c r="C29" s="57">
        <v>497400</v>
      </c>
      <c r="D29" s="59" t="s">
        <v>116</v>
      </c>
      <c r="E29" s="56"/>
    </row>
    <row r="30" spans="1:5" x14ac:dyDescent="0.35">
      <c r="A30" s="58" t="s">
        <v>92</v>
      </c>
      <c r="B30" s="56" t="s">
        <v>121</v>
      </c>
      <c r="C30" s="57">
        <v>492000</v>
      </c>
      <c r="D30" s="59" t="s">
        <v>117</v>
      </c>
      <c r="E30" s="56"/>
    </row>
    <row r="31" spans="1:5" x14ac:dyDescent="0.35">
      <c r="A31" s="58" t="s">
        <v>93</v>
      </c>
      <c r="B31" s="56" t="s">
        <v>125</v>
      </c>
      <c r="C31" s="57">
        <v>497600</v>
      </c>
      <c r="D31" s="59" t="s">
        <v>118</v>
      </c>
      <c r="E31" s="56"/>
    </row>
    <row r="32" spans="1:5" x14ac:dyDescent="0.35">
      <c r="A32" s="58" t="s">
        <v>94</v>
      </c>
      <c r="B32" s="56" t="s">
        <v>126</v>
      </c>
      <c r="C32" s="57">
        <v>497500</v>
      </c>
      <c r="D32" s="59" t="s">
        <v>101</v>
      </c>
      <c r="E32" s="56"/>
    </row>
    <row r="33" spans="1:5" x14ac:dyDescent="0.35">
      <c r="A33" s="58" t="s">
        <v>95</v>
      </c>
      <c r="B33" s="56" t="s">
        <v>123</v>
      </c>
      <c r="C33" s="57">
        <v>490000</v>
      </c>
      <c r="D33" s="59" t="s">
        <v>111</v>
      </c>
      <c r="E33" s="56"/>
    </row>
    <row r="34" spans="1:5" x14ac:dyDescent="0.35">
      <c r="A34" s="58" t="s">
        <v>96</v>
      </c>
      <c r="B34" s="56" t="s">
        <v>132</v>
      </c>
      <c r="C34" s="57">
        <v>495000</v>
      </c>
      <c r="D34" s="59" t="s">
        <v>119</v>
      </c>
      <c r="E34" s="56"/>
    </row>
    <row r="35" spans="1:5" x14ac:dyDescent="0.35">
      <c r="A35" s="58" t="s">
        <v>97</v>
      </c>
      <c r="B35" s="56" t="s">
        <v>133</v>
      </c>
      <c r="C35" s="57">
        <v>496000</v>
      </c>
      <c r="D35" s="59" t="s">
        <v>119</v>
      </c>
      <c r="E35" s="56"/>
    </row>
    <row r="36" spans="1:5" x14ac:dyDescent="0.35">
      <c r="A36" s="58" t="s">
        <v>98</v>
      </c>
      <c r="B36" s="56" t="s">
        <v>135</v>
      </c>
      <c r="C36" s="57">
        <v>497000</v>
      </c>
      <c r="D36" s="59" t="s">
        <v>120</v>
      </c>
      <c r="E36" s="56"/>
    </row>
    <row r="37" spans="1:5" x14ac:dyDescent="0.35">
      <c r="A37" s="58"/>
      <c r="B37" s="56"/>
      <c r="C37" s="57"/>
      <c r="D37" s="59"/>
      <c r="E37" s="56"/>
    </row>
  </sheetData>
  <mergeCells count="3">
    <mergeCell ref="A1:E1"/>
    <mergeCell ref="A2:E2"/>
    <mergeCell ref="A3:E3"/>
  </mergeCells>
  <printOptions horizontalCentered="1"/>
  <pageMargins left="0.51181102362204722" right="0.51181102362204722" top="0.15748031496062992" bottom="0.15748031496062992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D12" sqref="D12"/>
    </sheetView>
  </sheetViews>
  <sheetFormatPr defaultRowHeight="14.25" x14ac:dyDescent="0.2"/>
  <cols>
    <col min="1" max="1" width="10.375" customWidth="1"/>
    <col min="2" max="2" width="8.25" customWidth="1"/>
    <col min="3" max="3" width="11" customWidth="1"/>
    <col min="4" max="6" width="9.875" customWidth="1"/>
    <col min="7" max="7" width="9.25" customWidth="1"/>
    <col min="8" max="8" width="1.25" customWidth="1"/>
    <col min="9" max="13" width="9.875" customWidth="1"/>
  </cols>
  <sheetData>
    <row r="1" spans="1:15" ht="21" x14ac:dyDescent="0.3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5" ht="21" x14ac:dyDescent="0.35">
      <c r="A2" s="65" t="s">
        <v>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5" ht="21" x14ac:dyDescent="0.35">
      <c r="A3" s="69" t="s">
        <v>43</v>
      </c>
      <c r="B3" s="70"/>
      <c r="C3" s="70"/>
      <c r="D3" s="70"/>
      <c r="E3" s="70"/>
      <c r="F3" s="70"/>
      <c r="G3" s="71"/>
      <c r="H3" s="24"/>
      <c r="I3" s="72" t="s">
        <v>44</v>
      </c>
      <c r="J3" s="72"/>
      <c r="K3" s="72"/>
      <c r="L3" s="72"/>
      <c r="M3" s="72"/>
      <c r="N3" s="64" t="s">
        <v>46</v>
      </c>
      <c r="O3" s="64" t="s">
        <v>45</v>
      </c>
    </row>
    <row r="4" spans="1:15" ht="21" x14ac:dyDescent="0.35">
      <c r="A4" s="21" t="s">
        <v>31</v>
      </c>
      <c r="B4" s="21" t="s">
        <v>30</v>
      </c>
      <c r="C4" s="21" t="s">
        <v>38</v>
      </c>
      <c r="D4" s="21" t="s">
        <v>39</v>
      </c>
      <c r="E4" s="21" t="s">
        <v>40</v>
      </c>
      <c r="F4" s="21" t="s">
        <v>42</v>
      </c>
      <c r="G4" s="21" t="s">
        <v>41</v>
      </c>
      <c r="H4" s="21"/>
      <c r="I4" s="21" t="s">
        <v>39</v>
      </c>
      <c r="J4" s="21" t="s">
        <v>40</v>
      </c>
      <c r="K4" s="21" t="s">
        <v>42</v>
      </c>
      <c r="L4" s="21" t="s">
        <v>32</v>
      </c>
      <c r="M4" s="21" t="s">
        <v>33</v>
      </c>
      <c r="N4" s="64"/>
      <c r="O4" s="64"/>
    </row>
    <row r="5" spans="1:15" ht="21" x14ac:dyDescent="0.35">
      <c r="A5" s="20" t="s">
        <v>14</v>
      </c>
      <c r="B5" s="66">
        <v>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  <c r="O5" s="23"/>
    </row>
    <row r="6" spans="1:15" ht="21" x14ac:dyDescent="0.35">
      <c r="A6" s="20" t="s">
        <v>15</v>
      </c>
      <c r="B6" s="67"/>
      <c r="C6" s="22">
        <f>77010+4710.3</f>
        <v>81720.3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  <c r="O6" s="23"/>
    </row>
    <row r="7" spans="1:15" ht="21" x14ac:dyDescent="0.35">
      <c r="A7" s="20" t="s">
        <v>16</v>
      </c>
      <c r="B7" s="68"/>
      <c r="C7" s="22">
        <v>927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  <c r="O7" s="23"/>
    </row>
    <row r="8" spans="1:15" ht="21" x14ac:dyDescent="0.35">
      <c r="A8" s="20" t="s">
        <v>17</v>
      </c>
      <c r="B8" s="66">
        <v>2</v>
      </c>
      <c r="C8" s="22">
        <f>51940+1558.2</f>
        <v>53498.2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3"/>
    </row>
    <row r="9" spans="1:15" ht="21" x14ac:dyDescent="0.35">
      <c r="A9" s="20" t="s">
        <v>18</v>
      </c>
      <c r="B9" s="6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3"/>
      <c r="O9" s="23"/>
    </row>
    <row r="10" spans="1:15" ht="21" x14ac:dyDescent="0.35">
      <c r="A10" s="20" t="s">
        <v>19</v>
      </c>
      <c r="B10" s="6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23"/>
    </row>
    <row r="11" spans="1:15" ht="21" x14ac:dyDescent="0.35">
      <c r="A11" s="20" t="s">
        <v>20</v>
      </c>
      <c r="B11" s="66">
        <v>3</v>
      </c>
      <c r="C11" s="22">
        <f>25970+779.1</f>
        <v>26749.1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3"/>
    </row>
    <row r="12" spans="1:15" ht="21" x14ac:dyDescent="0.35">
      <c r="A12" s="20" t="s">
        <v>21</v>
      </c>
      <c r="B12" s="67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3"/>
      <c r="O12" s="23"/>
    </row>
    <row r="13" spans="1:15" ht="21" x14ac:dyDescent="0.35">
      <c r="A13" s="20" t="s">
        <v>22</v>
      </c>
      <c r="B13" s="6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/>
      <c r="O13" s="23"/>
    </row>
    <row r="14" spans="1:15" ht="21" x14ac:dyDescent="0.35">
      <c r="A14" s="20" t="s">
        <v>23</v>
      </c>
      <c r="B14" s="66">
        <v>4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/>
      <c r="O14" s="23"/>
    </row>
    <row r="15" spans="1:15" ht="21" x14ac:dyDescent="0.35">
      <c r="A15" s="20" t="s">
        <v>24</v>
      </c>
      <c r="B15" s="67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23"/>
    </row>
    <row r="16" spans="1:15" ht="21" x14ac:dyDescent="0.35">
      <c r="A16" s="20" t="s">
        <v>25</v>
      </c>
      <c r="B16" s="6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/>
      <c r="O16" s="23"/>
    </row>
  </sheetData>
  <mergeCells count="10">
    <mergeCell ref="B8:B10"/>
    <mergeCell ref="B11:B13"/>
    <mergeCell ref="B14:B16"/>
    <mergeCell ref="A3:G3"/>
    <mergeCell ref="I3:M3"/>
    <mergeCell ref="N3:N4"/>
    <mergeCell ref="O3:O4"/>
    <mergeCell ref="A1:M1"/>
    <mergeCell ref="A2:M2"/>
    <mergeCell ref="B5:B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F14" sqref="F14"/>
    </sheetView>
  </sheetViews>
  <sheetFormatPr defaultRowHeight="21" x14ac:dyDescent="0.35"/>
  <cols>
    <col min="1" max="1" width="10" style="2" customWidth="1"/>
    <col min="2" max="2" width="7.375" style="2" customWidth="1"/>
    <col min="3" max="3" width="11.25" style="2" customWidth="1"/>
    <col min="4" max="9" width="11.25" style="25" customWidth="1"/>
    <col min="10" max="10" width="9.5" style="25" customWidth="1"/>
    <col min="11" max="11" width="10" style="25" customWidth="1"/>
    <col min="12" max="12" width="9.5" style="26" customWidth="1"/>
    <col min="13" max="14" width="10.625" style="26" customWidth="1"/>
    <col min="15" max="15" width="11.375" style="19" customWidth="1"/>
    <col min="16" max="17" width="13.375" style="2" customWidth="1"/>
    <col min="18" max="18" width="15" style="2" customWidth="1"/>
    <col min="19" max="16384" width="9" style="2"/>
  </cols>
  <sheetData>
    <row r="1" spans="1:18" x14ac:dyDescent="0.3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8" x14ac:dyDescent="0.35">
      <c r="A2" s="65" t="s">
        <v>47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8" x14ac:dyDescent="0.35">
      <c r="A3" s="81" t="s">
        <v>31</v>
      </c>
      <c r="B3" s="82" t="s">
        <v>30</v>
      </c>
      <c r="C3" s="84" t="s">
        <v>51</v>
      </c>
      <c r="D3" s="77" t="s">
        <v>48</v>
      </c>
      <c r="E3" s="77" t="s">
        <v>49</v>
      </c>
      <c r="F3" s="27" t="s">
        <v>52</v>
      </c>
      <c r="G3" s="77" t="s">
        <v>50</v>
      </c>
      <c r="H3" s="77" t="s">
        <v>34</v>
      </c>
      <c r="I3" s="77" t="s">
        <v>35</v>
      </c>
      <c r="J3" s="79" t="s">
        <v>36</v>
      </c>
      <c r="K3" s="29" t="s">
        <v>53</v>
      </c>
      <c r="L3" s="31" t="s">
        <v>57</v>
      </c>
      <c r="M3" s="33" t="s">
        <v>56</v>
      </c>
      <c r="N3" s="33" t="s">
        <v>60</v>
      </c>
      <c r="O3" s="73" t="s">
        <v>26</v>
      </c>
    </row>
    <row r="4" spans="1:18" x14ac:dyDescent="0.35">
      <c r="A4" s="81"/>
      <c r="B4" s="83"/>
      <c r="C4" s="85"/>
      <c r="D4" s="78"/>
      <c r="E4" s="78"/>
      <c r="F4" s="28" t="s">
        <v>39</v>
      </c>
      <c r="G4" s="78"/>
      <c r="H4" s="78"/>
      <c r="I4" s="78"/>
      <c r="J4" s="80"/>
      <c r="K4" s="30" t="s">
        <v>54</v>
      </c>
      <c r="L4" s="32" t="s">
        <v>58</v>
      </c>
      <c r="M4" s="34" t="s">
        <v>55</v>
      </c>
      <c r="N4" s="34" t="s">
        <v>55</v>
      </c>
      <c r="O4" s="74"/>
    </row>
    <row r="5" spans="1:18" x14ac:dyDescent="0.35">
      <c r="A5" s="20" t="s">
        <v>14</v>
      </c>
      <c r="B5" s="66">
        <v>1</v>
      </c>
      <c r="C5" s="46">
        <v>3114147.35</v>
      </c>
      <c r="D5" s="47">
        <v>246708</v>
      </c>
      <c r="E5" s="47">
        <v>530300</v>
      </c>
      <c r="F5" s="47"/>
      <c r="G5" s="47"/>
      <c r="H5" s="47">
        <v>2492700</v>
      </c>
      <c r="I5" s="47">
        <v>573600</v>
      </c>
      <c r="J5" s="47">
        <v>7500</v>
      </c>
      <c r="K5" s="48"/>
      <c r="L5" s="49"/>
      <c r="M5" s="50"/>
      <c r="N5" s="50"/>
      <c r="O5" s="41">
        <f>SUM(C5:N5)</f>
        <v>6964955.3499999996</v>
      </c>
      <c r="P5" s="15"/>
      <c r="Q5" s="15"/>
      <c r="R5" s="45"/>
    </row>
    <row r="6" spans="1:18" x14ac:dyDescent="0.35">
      <c r="A6" s="20" t="s">
        <v>15</v>
      </c>
      <c r="B6" s="67"/>
      <c r="C6" s="51"/>
      <c r="D6" s="47"/>
      <c r="E6" s="47"/>
      <c r="F6" s="47">
        <v>249270</v>
      </c>
      <c r="G6" s="47">
        <v>93600</v>
      </c>
      <c r="H6" s="47"/>
      <c r="I6" s="47"/>
      <c r="J6" s="47"/>
      <c r="K6" s="49"/>
      <c r="L6" s="49"/>
      <c r="M6" s="49"/>
      <c r="N6" s="49"/>
      <c r="O6" s="41">
        <f t="shared" ref="O6:O16" si="0">SUM(C6:N6)</f>
        <v>342870</v>
      </c>
      <c r="P6" s="15"/>
      <c r="Q6" s="15"/>
      <c r="R6" s="45"/>
    </row>
    <row r="7" spans="1:18" x14ac:dyDescent="0.35">
      <c r="A7" s="20" t="s">
        <v>16</v>
      </c>
      <c r="B7" s="68"/>
      <c r="C7" s="51"/>
      <c r="D7" s="47"/>
      <c r="E7" s="47"/>
      <c r="F7" s="47"/>
      <c r="G7" s="49"/>
      <c r="H7" s="47"/>
      <c r="I7" s="47"/>
      <c r="J7" s="47"/>
      <c r="K7" s="49"/>
      <c r="L7" s="49"/>
      <c r="M7" s="49"/>
      <c r="N7" s="49"/>
      <c r="O7" s="41">
        <f t="shared" si="0"/>
        <v>0</v>
      </c>
      <c r="P7" s="15"/>
      <c r="Q7" s="15"/>
      <c r="R7" s="45"/>
    </row>
    <row r="8" spans="1:18" x14ac:dyDescent="0.35">
      <c r="A8" s="20" t="s">
        <v>17</v>
      </c>
      <c r="B8" s="66">
        <v>2</v>
      </c>
      <c r="C8" s="51"/>
      <c r="D8" s="47">
        <v>295446</v>
      </c>
      <c r="E8" s="47">
        <v>656680</v>
      </c>
      <c r="F8" s="47">
        <v>533260</v>
      </c>
      <c r="G8" s="49"/>
      <c r="H8" s="47">
        <f>2400+803600</f>
        <v>806000</v>
      </c>
      <c r="I8" s="47">
        <v>188800</v>
      </c>
      <c r="J8" s="47">
        <v>5000</v>
      </c>
      <c r="K8" s="47">
        <v>368306.52</v>
      </c>
      <c r="L8" s="49"/>
      <c r="M8" s="49"/>
      <c r="N8" s="49"/>
      <c r="O8" s="41">
        <f t="shared" si="0"/>
        <v>2853492.52</v>
      </c>
      <c r="P8" s="15"/>
      <c r="Q8" s="15"/>
      <c r="R8" s="45"/>
    </row>
    <row r="9" spans="1:18" x14ac:dyDescent="0.35">
      <c r="A9" s="20" t="s">
        <v>18</v>
      </c>
      <c r="B9" s="67"/>
      <c r="C9" s="51"/>
      <c r="D9" s="47"/>
      <c r="E9" s="47"/>
      <c r="F9" s="47"/>
      <c r="G9" s="47"/>
      <c r="H9" s="47">
        <v>824800</v>
      </c>
      <c r="I9" s="47">
        <v>190400</v>
      </c>
      <c r="J9" s="49"/>
      <c r="K9" s="49"/>
      <c r="L9" s="49"/>
      <c r="M9" s="49"/>
      <c r="N9" s="49"/>
      <c r="O9" s="41">
        <f t="shared" si="0"/>
        <v>1015200</v>
      </c>
      <c r="P9" s="15"/>
      <c r="Q9" s="15"/>
      <c r="R9" s="45"/>
    </row>
    <row r="10" spans="1:18" x14ac:dyDescent="0.35">
      <c r="A10" s="20" t="s">
        <v>19</v>
      </c>
      <c r="B10" s="68"/>
      <c r="C10" s="51"/>
      <c r="D10" s="47"/>
      <c r="E10" s="47"/>
      <c r="F10" s="47"/>
      <c r="G10" s="47"/>
      <c r="H10" s="47">
        <v>825900</v>
      </c>
      <c r="I10" s="47">
        <v>189600</v>
      </c>
      <c r="J10" s="47">
        <v>2500</v>
      </c>
      <c r="K10" s="49"/>
      <c r="L10" s="49"/>
      <c r="M10" s="49"/>
      <c r="N10" s="49"/>
      <c r="O10" s="41">
        <f t="shared" si="0"/>
        <v>1018000</v>
      </c>
      <c r="P10" s="15"/>
      <c r="Q10" s="15"/>
      <c r="R10" s="45"/>
    </row>
    <row r="11" spans="1:18" x14ac:dyDescent="0.35">
      <c r="A11" s="20" t="s">
        <v>20</v>
      </c>
      <c r="B11" s="66">
        <v>3</v>
      </c>
      <c r="C11" s="46">
        <v>3455984.65</v>
      </c>
      <c r="D11" s="47">
        <f>206594+59401</f>
        <v>265995</v>
      </c>
      <c r="E11" s="47">
        <f>438000+148800</f>
        <v>586800</v>
      </c>
      <c r="F11" s="47">
        <v>293500</v>
      </c>
      <c r="G11" s="47">
        <f>106985+8875</f>
        <v>115860</v>
      </c>
      <c r="H11" s="47">
        <v>830100</v>
      </c>
      <c r="I11" s="47">
        <v>191200</v>
      </c>
      <c r="J11" s="47">
        <v>7500</v>
      </c>
      <c r="K11" s="49"/>
      <c r="L11" s="49"/>
      <c r="M11" s="47">
        <v>55680</v>
      </c>
      <c r="N11" s="47">
        <v>5568</v>
      </c>
      <c r="O11" s="41">
        <f t="shared" si="0"/>
        <v>5808187.6500000004</v>
      </c>
      <c r="P11" s="15"/>
      <c r="Q11" s="15"/>
      <c r="R11" s="45"/>
    </row>
    <row r="12" spans="1:18" x14ac:dyDescent="0.35">
      <c r="A12" s="20" t="s">
        <v>21</v>
      </c>
      <c r="B12" s="67"/>
      <c r="C12" s="51"/>
      <c r="D12" s="47"/>
      <c r="E12" s="47"/>
      <c r="F12" s="47"/>
      <c r="G12" s="47"/>
      <c r="H12" s="47">
        <v>824500</v>
      </c>
      <c r="I12" s="47">
        <v>189600</v>
      </c>
      <c r="J12" s="49"/>
      <c r="K12" s="49"/>
      <c r="L12" s="47">
        <v>280000</v>
      </c>
      <c r="M12" s="49"/>
      <c r="N12" s="49"/>
      <c r="O12" s="41">
        <f t="shared" si="0"/>
        <v>1294100</v>
      </c>
      <c r="P12" s="15"/>
      <c r="Q12" s="15"/>
      <c r="R12" s="45"/>
    </row>
    <row r="13" spans="1:18" x14ac:dyDescent="0.35">
      <c r="A13" s="20" t="s">
        <v>22</v>
      </c>
      <c r="B13" s="68"/>
      <c r="C13" s="51"/>
      <c r="D13" s="47"/>
      <c r="E13" s="47"/>
      <c r="F13" s="47"/>
      <c r="G13" s="47"/>
      <c r="H13" s="47">
        <v>824200</v>
      </c>
      <c r="I13" s="47">
        <v>188800</v>
      </c>
      <c r="J13" s="47">
        <v>7500</v>
      </c>
      <c r="K13" s="49"/>
      <c r="L13" s="49"/>
      <c r="M13" s="49"/>
      <c r="N13" s="49"/>
      <c r="O13" s="41">
        <f t="shared" si="0"/>
        <v>1020500</v>
      </c>
      <c r="P13" s="15"/>
      <c r="Q13" s="15"/>
      <c r="R13" s="45"/>
    </row>
    <row r="14" spans="1:18" x14ac:dyDescent="0.35">
      <c r="A14" s="20" t="s">
        <v>23</v>
      </c>
      <c r="B14" s="66">
        <v>4</v>
      </c>
      <c r="C14" s="37"/>
      <c r="D14" s="35"/>
      <c r="E14" s="36"/>
      <c r="F14" s="35"/>
      <c r="G14" s="35"/>
      <c r="H14" s="35"/>
      <c r="I14" s="35"/>
      <c r="J14" s="36"/>
      <c r="K14" s="36"/>
      <c r="L14" s="36"/>
      <c r="M14" s="36"/>
      <c r="N14" s="36"/>
      <c r="O14" s="41">
        <f t="shared" si="0"/>
        <v>0</v>
      </c>
      <c r="P14" s="15"/>
      <c r="Q14" s="15"/>
      <c r="R14" s="45"/>
    </row>
    <row r="15" spans="1:18" x14ac:dyDescent="0.35">
      <c r="A15" s="20" t="s">
        <v>24</v>
      </c>
      <c r="B15" s="67"/>
      <c r="C15" s="37"/>
      <c r="D15" s="35"/>
      <c r="E15" s="36"/>
      <c r="F15" s="35"/>
      <c r="G15" s="35"/>
      <c r="H15" s="35"/>
      <c r="I15" s="35"/>
      <c r="J15" s="36"/>
      <c r="K15" s="36"/>
      <c r="L15" s="36"/>
      <c r="M15" s="36"/>
      <c r="N15" s="36"/>
      <c r="O15" s="41">
        <f t="shared" si="0"/>
        <v>0</v>
      </c>
      <c r="P15" s="15"/>
      <c r="Q15" s="15"/>
      <c r="R15" s="45"/>
    </row>
    <row r="16" spans="1:18" x14ac:dyDescent="0.35">
      <c r="A16" s="20" t="s">
        <v>25</v>
      </c>
      <c r="B16" s="68"/>
      <c r="C16" s="37"/>
      <c r="D16" s="35"/>
      <c r="E16" s="36"/>
      <c r="F16" s="35"/>
      <c r="G16" s="35"/>
      <c r="H16" s="35"/>
      <c r="I16" s="35"/>
      <c r="J16" s="36"/>
      <c r="K16" s="36"/>
      <c r="L16" s="36"/>
      <c r="M16" s="36"/>
      <c r="N16" s="36"/>
      <c r="O16" s="41">
        <f t="shared" si="0"/>
        <v>0</v>
      </c>
      <c r="P16" s="15"/>
      <c r="Q16" s="15"/>
      <c r="R16" s="45"/>
    </row>
    <row r="17" spans="1:18" s="38" customFormat="1" ht="21.75" thickBot="1" x14ac:dyDescent="0.4">
      <c r="A17" s="75" t="s">
        <v>59</v>
      </c>
      <c r="B17" s="76"/>
      <c r="C17" s="42">
        <f t="shared" ref="C17:J17" si="1">SUM(C5:C16)</f>
        <v>6570132</v>
      </c>
      <c r="D17" s="42">
        <f t="shared" si="1"/>
        <v>808149</v>
      </c>
      <c r="E17" s="42">
        <f t="shared" si="1"/>
        <v>1773780</v>
      </c>
      <c r="F17" s="42">
        <f t="shared" si="1"/>
        <v>1076030</v>
      </c>
      <c r="G17" s="42">
        <f t="shared" si="1"/>
        <v>209460</v>
      </c>
      <c r="H17" s="42">
        <f t="shared" si="1"/>
        <v>7428200</v>
      </c>
      <c r="I17" s="42">
        <f t="shared" si="1"/>
        <v>1712000</v>
      </c>
      <c r="J17" s="42">
        <f t="shared" si="1"/>
        <v>30000</v>
      </c>
      <c r="K17" s="42">
        <f t="shared" ref="K17:N17" si="2">SUM(K5:K16)</f>
        <v>368306.52</v>
      </c>
      <c r="L17" s="42">
        <f t="shared" si="2"/>
        <v>280000</v>
      </c>
      <c r="M17" s="42">
        <f t="shared" si="2"/>
        <v>55680</v>
      </c>
      <c r="N17" s="42">
        <f t="shared" si="2"/>
        <v>5568</v>
      </c>
      <c r="O17" s="39">
        <f>SUM(C17:N17)</f>
        <v>20317305.52</v>
      </c>
      <c r="P17" s="44"/>
      <c r="Q17" s="44"/>
      <c r="R17" s="45"/>
    </row>
    <row r="18" spans="1:18" ht="21.75" thickTop="1" x14ac:dyDescent="0.35">
      <c r="O18" s="40"/>
    </row>
    <row r="19" spans="1:18" x14ac:dyDescent="0.35">
      <c r="O19" s="40"/>
    </row>
    <row r="20" spans="1:18" x14ac:dyDescent="0.35">
      <c r="O20" s="43"/>
    </row>
    <row r="22" spans="1:18" x14ac:dyDescent="0.35">
      <c r="O22" s="40"/>
    </row>
  </sheetData>
  <mergeCells count="17">
    <mergeCell ref="B8:B10"/>
    <mergeCell ref="B11:B13"/>
    <mergeCell ref="B14:B16"/>
    <mergeCell ref="O3:O4"/>
    <mergeCell ref="A17:B17"/>
    <mergeCell ref="A1:O1"/>
    <mergeCell ref="A2:O2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B5:B7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defaultRowHeight="14.2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จ่าย</vt:lpstr>
      <vt:lpstr>6เดือนแรก</vt:lpstr>
      <vt:lpstr>พี่วิท</vt:lpstr>
      <vt:lpstr>อุดหนุนทั่วไป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BOONLOM</dc:creator>
  <cp:lastModifiedBy>BOONLOM</cp:lastModifiedBy>
  <cp:lastPrinted>2020-07-10T07:24:18Z</cp:lastPrinted>
  <dcterms:created xsi:type="dcterms:W3CDTF">2020-07-02T04:19:31Z</dcterms:created>
  <dcterms:modified xsi:type="dcterms:W3CDTF">2020-07-10T07:53:03Z</dcterms:modified>
</cp:coreProperties>
</file>